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vel3ndtcomau-my.sharepoint.com/personal/paulgrosser_level3ndt_com_au/Documents/Master PG Data/COURSES/Excel Stuff/"/>
    </mc:Choice>
  </mc:AlternateContent>
  <xr:revisionPtr revIDLastSave="13" documentId="8_{8241C808-09F7-48F3-89DF-B88DB61C5AAF}" xr6:coauthVersionLast="47" xr6:coauthVersionMax="47" xr10:uidLastSave="{885CEDAA-AF39-4C76-AB3E-BFE57FD1CA4E}"/>
  <bookViews>
    <workbookView xWindow="-110" yWindow="-110" windowWidth="38620" windowHeight="21100" xr2:uid="{00000000-000D-0000-FFFF-FFFF00000000}"/>
  </bookViews>
  <sheets>
    <sheet name="Data" sheetId="1" r:id="rId1"/>
    <sheet name="Table 6.2.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1" l="1"/>
  <c r="Z18" i="1"/>
  <c r="Z16" i="1"/>
  <c r="V17" i="1"/>
  <c r="V18" i="1"/>
  <c r="V16" i="1"/>
  <c r="R17" i="1"/>
  <c r="R18" i="1"/>
  <c r="R16" i="1"/>
  <c r="AA16" i="1"/>
  <c r="N17" i="1"/>
  <c r="G26" i="1"/>
  <c r="N29" i="1" s="1"/>
  <c r="G18" i="1"/>
  <c r="I10" i="1"/>
  <c r="J10" i="1" s="1"/>
  <c r="J9" i="1" s="1"/>
  <c r="R21" i="1" s="1"/>
  <c r="S7" i="1"/>
  <c r="S11" i="1" s="1"/>
  <c r="T11" i="1" s="1"/>
  <c r="R10" i="1"/>
  <c r="R11" i="1"/>
  <c r="R9" i="1"/>
  <c r="Y10" i="1"/>
  <c r="O11" i="1" s="1"/>
  <c r="Y11" i="1"/>
  <c r="Y9" i="1"/>
  <c r="O10" i="1" s="1"/>
  <c r="S16" i="1" s="1"/>
  <c r="I5" i="1"/>
  <c r="K5" i="1" s="1"/>
  <c r="G22" i="1" s="1"/>
  <c r="N18" i="1"/>
  <c r="N16" i="1"/>
  <c r="I11" i="1"/>
  <c r="J11" i="1" s="1"/>
  <c r="R23" i="1" s="1"/>
  <c r="AD17" i="1" l="1"/>
  <c r="AD16" i="1"/>
  <c r="N23" i="1"/>
  <c r="H11" i="1" s="1"/>
  <c r="N22" i="1"/>
  <c r="H10" i="1" s="1"/>
  <c r="Q28" i="1" s="1"/>
  <c r="Q29" i="1" s="1"/>
  <c r="T21" i="1"/>
  <c r="G16" i="1" s="1"/>
  <c r="R22" i="1"/>
  <c r="O16" i="1"/>
  <c r="N21" i="1"/>
  <c r="H9" i="1" s="1"/>
  <c r="AD18" i="1"/>
  <c r="S17" i="1"/>
  <c r="S18" i="1"/>
  <c r="W18" i="1"/>
  <c r="AA17" i="1"/>
  <c r="AA18" i="1"/>
  <c r="U11" i="1"/>
  <c r="P11" i="1" s="1"/>
  <c r="O12" i="1"/>
  <c r="G14" i="1" s="1"/>
  <c r="O17" i="1"/>
  <c r="S9" i="1"/>
  <c r="T9" i="1" s="1"/>
  <c r="U9" i="1" s="1"/>
  <c r="P9" i="1" s="1"/>
  <c r="S10" i="1"/>
  <c r="O18" i="1"/>
  <c r="R12" i="1"/>
  <c r="G28" i="1" s="1"/>
  <c r="N30" i="1" s="1"/>
  <c r="O23" i="1" l="1"/>
  <c r="P23" i="1" s="1"/>
  <c r="K11" i="1" s="1"/>
  <c r="O22" i="1"/>
  <c r="P22" i="1" s="1"/>
  <c r="O21" i="1"/>
  <c r="P21" i="1" s="1"/>
  <c r="T10" i="1"/>
  <c r="U10" i="1" s="1"/>
  <c r="P10" i="1" s="1"/>
  <c r="W16" i="1"/>
  <c r="W17" i="1"/>
  <c r="S23" i="1" l="1"/>
  <c r="M11" i="1" s="1"/>
  <c r="L11" i="1" s="1"/>
  <c r="K10" i="1"/>
  <c r="S22" i="1"/>
  <c r="K9" i="1"/>
  <c r="S21" i="1"/>
  <c r="M10" i="1" l="1"/>
  <c r="L10" i="1" s="1"/>
  <c r="M9" i="1"/>
  <c r="L9" i="1" s="1"/>
  <c r="G20" i="1" l="1"/>
  <c r="N33" i="1" s="1"/>
  <c r="G24" i="1" s="1"/>
  <c r="N28" i="1" l="1"/>
  <c r="N31" i="1" s="1"/>
  <c r="O31" i="1" l="1"/>
  <c r="P31" i="1" s="1"/>
  <c r="Q31" i="1" s="1"/>
  <c r="G30" i="1" s="1"/>
</calcChain>
</file>

<file path=xl/sharedStrings.xml><?xml version="1.0" encoding="utf-8"?>
<sst xmlns="http://schemas.openxmlformats.org/spreadsheetml/2006/main" count="70" uniqueCount="59">
  <si>
    <t>Type</t>
  </si>
  <si>
    <t>Factored Length</t>
  </si>
  <si>
    <t>KL</t>
  </si>
  <si>
    <t>IL</t>
  </si>
  <si>
    <t>LP</t>
  </si>
  <si>
    <t>LF</t>
  </si>
  <si>
    <t>Ends 1</t>
  </si>
  <si>
    <t>end</t>
  </si>
  <si>
    <t>Ends 2 max</t>
  </si>
  <si>
    <t>Ends (Note 6:)</t>
  </si>
  <si>
    <t>sum</t>
  </si>
  <si>
    <t>Height Weighting Factor</t>
  </si>
  <si>
    <t>Indication 1</t>
  </si>
  <si>
    <t>Indication 2</t>
  </si>
  <si>
    <t>Indication 3</t>
  </si>
  <si>
    <t>Overlapping Indications</t>
  </si>
  <si>
    <t>Overlapping</t>
  </si>
  <si>
    <t>If Yes, refer to 6.2.3</t>
  </si>
  <si>
    <t>If Yes, refer 6.2.3 and image</t>
  </si>
  <si>
    <t>Indication Length as detected (mm)</t>
  </si>
  <si>
    <t>Overall</t>
  </si>
  <si>
    <t>complies</t>
  </si>
  <si>
    <t>Refer 6.2.1 Note 6</t>
  </si>
  <si>
    <t>Factored Length &lt;2</t>
  </si>
  <si>
    <t>Factored Length 2-4</t>
  </si>
  <si>
    <t>Factored Length 4-10</t>
  </si>
  <si>
    <t>Factored Length 10-20</t>
  </si>
  <si>
    <t>Weighted length</t>
  </si>
  <si>
    <t>Weighted Length*</t>
  </si>
  <si>
    <t>Excessive Height</t>
  </si>
  <si>
    <t>Imperfection Level with Weighting</t>
  </si>
  <si>
    <t>N/A</t>
  </si>
  <si>
    <t>Gap (mm)</t>
  </si>
  <si>
    <t>Start (mm)</t>
  </si>
  <si>
    <t>Length (mm)</t>
  </si>
  <si>
    <t>Height (mm)</t>
  </si>
  <si>
    <t>Imperfection L Factor</t>
  </si>
  <si>
    <t>Thickness (mm)</t>
  </si>
  <si>
    <t>Weld Details</t>
  </si>
  <si>
    <t>Max Imperfection Level</t>
  </si>
  <si>
    <t>Notes:</t>
  </si>
  <si>
    <t>This is a Work-In-Progress</t>
  </si>
  <si>
    <t>For Personal training use only</t>
  </si>
  <si>
    <t>To use less than 3 indications set length to 0 (and ignore other errors)</t>
  </si>
  <si>
    <t>Imperfection</t>
  </si>
  <si>
    <t>Imperfection type is a drop down menu</t>
  </si>
  <si>
    <t>Indications starts to be in order of distance from datum</t>
  </si>
  <si>
    <t>AS1554.1:2014 Imperfection Levels with UT &amp; RT</t>
  </si>
  <si>
    <t>Indication Lengths</t>
  </si>
  <si>
    <t>Indication Types</t>
  </si>
  <si>
    <t>Aligned Imperfections (6.2.3.a)</t>
  </si>
  <si>
    <t>aligned</t>
  </si>
  <si>
    <t>Total Aligned Length (mm)</t>
  </si>
  <si>
    <t>Aligned Indications</t>
  </si>
  <si>
    <t>aligned max</t>
  </si>
  <si>
    <t xml:space="preserve">Allowed Imperfection Level </t>
  </si>
  <si>
    <t>Will not work with more than 2 aligned indications</t>
  </si>
  <si>
    <t>Weld Ends (T)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</si>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</sst>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23" xfId="0" applyBorder="1" applyAlignment="1">
      <alignment wrapText="1"/>
    </xf>
    <xf numFmtId="0" fontId="1" fillId="0" borderId="22" xfId="0" applyFont="1" applyBorder="1" applyAlignment="1">
      <alignment horizontal="left" wrapText="1"/>
    </xf>
    <xf numFmtId="0" fontId="0" fillId="0" borderId="2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203200</xdr:colOff>
      <xdr:row>11</xdr:row>
      <xdr:rowOff>158750</xdr:rowOff>
    </xdr:from>
    <xdr:to>
      <xdr:col>11</xdr:col>
      <xdr:colOff>1383570</xdr:colOff>
      <xdr:row>17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AC81C7-2786-304E-7485-E291F862E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5600" y="4686300"/>
          <a:ext cx="2742470" cy="1136650"/>
        </a:xfrm>
        <a:prstGeom prst="rect">
          <a:avLst/>
        </a:prstGeom>
      </xdr:spPr>
    </xdr:pic>
    <xdr:clientData/>
  </xdr:twoCellAnchor>
  <xdr:twoCellAnchor editAs="oneCell">
    <xdr:from>
      <xdr:col>10</xdr:col>
      <xdr:colOff>1346200</xdr:colOff>
      <xdr:row>1</xdr:row>
      <xdr:rowOff>114300</xdr:rowOff>
    </xdr:from>
    <xdr:to>
      <xdr:col>12</xdr:col>
      <xdr:colOff>2</xdr:colOff>
      <xdr:row>1</xdr:row>
      <xdr:rowOff>923594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B06EB8-459D-4A03-B73B-0EDF74ABED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319" t="20742"/>
        <a:stretch/>
      </xdr:blipFill>
      <xdr:spPr bwMode="auto">
        <a:xfrm>
          <a:off x="9423400" y="298450"/>
          <a:ext cx="1778002" cy="8092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476250</xdr:colOff>
      <xdr:row>50</xdr:row>
      <xdr:rowOff>90460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E2158A-966E-F181-22EB-78957F7E1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4150"/>
          <a:ext cx="7181850" cy="911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63"/>
  <sheetViews>
    <sheetView showGridLines="0" tabSelected="1" topLeftCell="C1" workbookViewId="0">
      <selection activeCell="E5" sqref="E5:F5"/>
    </sheetView>
  </sheetViews>
  <sheetFormatPr defaultRowHeight="14.5" x14ac:dyDescent="0.35"/>
  <cols>
    <col min="2" max="2" width="19.81640625" customWidth="1"/>
    <col min="3" max="3" width="2.7265625" customWidth="1"/>
    <col min="4" max="4" width="11" customWidth="1"/>
    <col min="5" max="5" width="11.08984375" customWidth="1"/>
    <col min="7" max="7" width="9.1796875" customWidth="1"/>
    <col min="8" max="8" width="10.1796875" customWidth="1"/>
    <col min="9" max="9" width="13.453125" customWidth="1"/>
    <col min="10" max="10" width="16.36328125" customWidth="1"/>
    <col min="11" max="12" width="22.36328125" customWidth="1"/>
    <col min="13" max="13" width="19.453125" customWidth="1"/>
    <col min="14" max="15" width="16.26953125" customWidth="1"/>
    <col min="16" max="16" width="9.26953125" customWidth="1"/>
  </cols>
  <sheetData>
    <row r="1" spans="2:32" s="1" customFormat="1" x14ac:dyDescent="0.35"/>
    <row r="2" spans="2:32" s="1" customFormat="1" ht="73" customHeight="1" x14ac:dyDescent="0.35">
      <c r="D2" s="67" t="s">
        <v>47</v>
      </c>
      <c r="E2" s="67"/>
      <c r="F2" s="67"/>
      <c r="G2" s="67"/>
      <c r="H2" s="67"/>
      <c r="I2" s="67"/>
      <c r="J2" s="67"/>
      <c r="K2" s="6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s="1" customFormat="1" ht="15" thickBot="1" x14ac:dyDescent="0.4">
      <c r="D3" s="61"/>
      <c r="E3" s="61"/>
      <c r="F3" s="61"/>
      <c r="G3" s="61"/>
      <c r="H3" s="61"/>
      <c r="I3" s="6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 s="1" customFormat="1" ht="58" customHeight="1" x14ac:dyDescent="0.35">
      <c r="D4" s="56" t="s">
        <v>38</v>
      </c>
      <c r="E4" s="54" t="s">
        <v>34</v>
      </c>
      <c r="F4" s="54"/>
      <c r="G4" s="54" t="s">
        <v>37</v>
      </c>
      <c r="H4" s="54"/>
      <c r="I4" s="54" t="s">
        <v>36</v>
      </c>
      <c r="J4" s="54"/>
      <c r="K4" s="54" t="s">
        <v>39</v>
      </c>
      <c r="L4" s="6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32" s="1" customFormat="1" ht="26" customHeight="1" thickBot="1" x14ac:dyDescent="0.4">
      <c r="D5" s="57"/>
      <c r="E5" s="55">
        <v>800</v>
      </c>
      <c r="F5" s="55"/>
      <c r="G5" s="55">
        <v>24</v>
      </c>
      <c r="H5" s="55"/>
      <c r="I5" s="62">
        <f>IF(G5&lt;=10,5,(IF(G5&lt;=20,4,IF(G5&lt;=40,2,1))))</f>
        <v>2</v>
      </c>
      <c r="J5" s="62"/>
      <c r="K5" s="62">
        <f>E5/I5</f>
        <v>400</v>
      </c>
      <c r="L5" s="6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 s="1" customFormat="1" ht="15" thickBot="1" x14ac:dyDescent="0.4">
      <c r="D6" s="4"/>
      <c r="E6" s="4"/>
      <c r="F6" s="4"/>
      <c r="G6" s="4"/>
      <c r="H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2" s="1" customFormat="1" ht="21" customHeight="1" x14ac:dyDescent="0.35">
      <c r="D7" s="56" t="s">
        <v>44</v>
      </c>
      <c r="E7" s="54"/>
      <c r="F7" s="54"/>
      <c r="G7" s="66"/>
      <c r="H7" s="52" t="s">
        <v>29</v>
      </c>
      <c r="I7" s="65" t="s">
        <v>50</v>
      </c>
      <c r="J7" s="66"/>
      <c r="K7" s="5"/>
      <c r="L7" s="6"/>
      <c r="M7" s="2"/>
      <c r="N7" s="2" t="s">
        <v>51</v>
      </c>
      <c r="O7" s="2" t="s">
        <v>16</v>
      </c>
      <c r="P7" s="7"/>
      <c r="Q7" s="2"/>
      <c r="R7" s="2"/>
      <c r="S7" s="2">
        <f>G5/20</f>
        <v>1.2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2" s="1" customFormat="1" ht="29.5" thickBot="1" x14ac:dyDescent="0.4">
      <c r="D8" s="3" t="s">
        <v>33</v>
      </c>
      <c r="E8" s="8" t="s">
        <v>34</v>
      </c>
      <c r="F8" s="8" t="s">
        <v>0</v>
      </c>
      <c r="G8" s="9" t="s">
        <v>35</v>
      </c>
      <c r="H8" s="53"/>
      <c r="I8" s="11" t="s">
        <v>32</v>
      </c>
      <c r="J8" s="9" t="s">
        <v>52</v>
      </c>
      <c r="K8" s="10" t="s">
        <v>11</v>
      </c>
      <c r="L8" s="12" t="s">
        <v>27</v>
      </c>
      <c r="M8" s="13" t="s">
        <v>28</v>
      </c>
      <c r="N8" s="2"/>
      <c r="O8" s="2"/>
      <c r="P8" s="14" t="s">
        <v>9</v>
      </c>
      <c r="Q8" s="2"/>
      <c r="R8" s="14" t="s">
        <v>6</v>
      </c>
      <c r="S8" s="2" t="s">
        <v>8</v>
      </c>
      <c r="T8" s="2"/>
      <c r="U8" s="2" t="s">
        <v>10</v>
      </c>
      <c r="V8" s="2"/>
      <c r="W8" s="2"/>
      <c r="X8" s="2"/>
      <c r="Y8" s="2" t="s">
        <v>7</v>
      </c>
      <c r="Z8" s="2"/>
      <c r="AA8" s="2"/>
      <c r="AB8" s="2"/>
      <c r="AC8" s="2"/>
      <c r="AD8" s="2"/>
      <c r="AE8" s="2"/>
      <c r="AF8" s="2"/>
    </row>
    <row r="9" spans="2:32" s="1" customFormat="1" ht="30" customHeight="1" x14ac:dyDescent="0.35">
      <c r="B9" s="15" t="s">
        <v>12</v>
      </c>
      <c r="C9" s="16"/>
      <c r="D9" s="33">
        <v>30</v>
      </c>
      <c r="E9" s="34">
        <v>25</v>
      </c>
      <c r="F9" s="34" t="s">
        <v>4</v>
      </c>
      <c r="G9" s="35">
        <v>2</v>
      </c>
      <c r="H9" s="17" t="str">
        <f>IF(N21=0,"Yes","No")</f>
        <v>No</v>
      </c>
      <c r="I9" s="18" t="s">
        <v>31</v>
      </c>
      <c r="J9" s="19" t="str">
        <f>IF(J10&gt;0,J10,"N/A")</f>
        <v>N/A</v>
      </c>
      <c r="K9" s="17">
        <f>IF(H9="Yes","Excessive Height",P21)</f>
        <v>1</v>
      </c>
      <c r="L9" s="17">
        <f>IF(H9="Yes","N/A",M9)</f>
        <v>25</v>
      </c>
      <c r="M9" s="13">
        <f>IF(J9="N/A",S21,"Alligned with Indication 2")</f>
        <v>25</v>
      </c>
      <c r="N9" s="2"/>
      <c r="O9" s="2"/>
      <c r="P9" s="14" t="str">
        <f>IF(U9=0,"DNC","C")</f>
        <v>C</v>
      </c>
      <c r="Q9" s="2"/>
      <c r="R9" s="14">
        <f>IF(D9&lt;G5,0,(IF((D9+E9)&gt;(E5-G5),0,1)))</f>
        <v>1</v>
      </c>
      <c r="S9" s="2">
        <f>MAX(2,S7)</f>
        <v>2</v>
      </c>
      <c r="T9" s="2">
        <f>IF(G9&gt;S9,0,1)</f>
        <v>1</v>
      </c>
      <c r="U9" s="2">
        <f>R9+T9</f>
        <v>2</v>
      </c>
      <c r="V9" s="2"/>
      <c r="W9" s="2"/>
      <c r="X9" s="2"/>
      <c r="Y9" s="2">
        <f>D9+E9</f>
        <v>55</v>
      </c>
      <c r="Z9" s="2"/>
      <c r="AA9" s="2"/>
      <c r="AB9" s="2"/>
      <c r="AC9" s="2"/>
      <c r="AD9" s="2"/>
      <c r="AE9" s="2"/>
      <c r="AF9" s="2"/>
    </row>
    <row r="10" spans="2:32" s="1" customFormat="1" ht="30" customHeight="1" x14ac:dyDescent="0.35">
      <c r="B10" s="15" t="s">
        <v>13</v>
      </c>
      <c r="C10" s="16"/>
      <c r="D10" s="33">
        <v>125</v>
      </c>
      <c r="E10" s="34">
        <v>20</v>
      </c>
      <c r="F10" s="34" t="s">
        <v>3</v>
      </c>
      <c r="G10" s="35">
        <v>5</v>
      </c>
      <c r="H10" s="17" t="str">
        <f t="shared" ref="H10:H11" si="0">IF(N22=0,"Yes","No")</f>
        <v>No</v>
      </c>
      <c r="I10" s="18">
        <f>D10-(D9+E9)</f>
        <v>70</v>
      </c>
      <c r="J10" s="19" t="str">
        <f>IF(I10&lt;MIN(E9:E10),D10+E10-D9,"N/A")</f>
        <v>N/A</v>
      </c>
      <c r="K10" s="17">
        <f t="shared" ref="K10:K11" si="1">IF(H10="Yes","Excessive Height",P22)</f>
        <v>5</v>
      </c>
      <c r="L10" s="17">
        <f t="shared" ref="L10:L11" si="2">IF(H10="Yes","N/A",M10)</f>
        <v>25</v>
      </c>
      <c r="M10" s="13">
        <f>IF(J11="N/A",S21,"Alligned with Indication 3")</f>
        <v>25</v>
      </c>
      <c r="N10" s="2"/>
      <c r="O10" s="2">
        <f>IF(D10&lt;Y9,1,0)</f>
        <v>0</v>
      </c>
      <c r="P10" s="14" t="str">
        <f t="shared" ref="P10:P11" si="3">IF(U10=0,"DNC","C")</f>
        <v>C</v>
      </c>
      <c r="Q10" s="2"/>
      <c r="R10" s="14">
        <f>IF(D10&lt;G5,0,(IF((D10+E10)&gt;(E5-G5),0,1)))</f>
        <v>1</v>
      </c>
      <c r="S10" s="2">
        <f>MAX(2,S7)</f>
        <v>2</v>
      </c>
      <c r="T10" s="2">
        <f t="shared" ref="T10:T11" si="4">IF(G10&gt;S10,0,1)</f>
        <v>0</v>
      </c>
      <c r="U10" s="2">
        <f t="shared" ref="U10:U11" si="5">R10+T10</f>
        <v>1</v>
      </c>
      <c r="V10" s="2"/>
      <c r="W10" s="2"/>
      <c r="X10" s="2"/>
      <c r="Y10" s="2">
        <f>D10+E10</f>
        <v>145</v>
      </c>
      <c r="Z10" s="2"/>
      <c r="AA10" s="2"/>
      <c r="AB10" s="2"/>
      <c r="AC10" s="2"/>
      <c r="AD10" s="2"/>
      <c r="AE10" s="2"/>
      <c r="AF10" s="2"/>
    </row>
    <row r="11" spans="2:32" s="1" customFormat="1" ht="30" customHeight="1" x14ac:dyDescent="0.35">
      <c r="B11" s="15" t="s">
        <v>14</v>
      </c>
      <c r="C11" s="16"/>
      <c r="D11" s="36">
        <v>600</v>
      </c>
      <c r="E11" s="37">
        <v>45</v>
      </c>
      <c r="F11" s="37" t="s">
        <v>3</v>
      </c>
      <c r="G11" s="38">
        <v>5</v>
      </c>
      <c r="H11" s="20" t="str">
        <f t="shared" si="0"/>
        <v>No</v>
      </c>
      <c r="I11" s="21">
        <f>D11-(D10+E10)</f>
        <v>455</v>
      </c>
      <c r="J11" s="22" t="str">
        <f>IF(I11&lt;MIN(E10:E11),D11+E11-D10,"N/A")</f>
        <v>N/A</v>
      </c>
      <c r="K11" s="20">
        <f t="shared" si="1"/>
        <v>5</v>
      </c>
      <c r="L11" s="20">
        <f t="shared" si="2"/>
        <v>225</v>
      </c>
      <c r="M11" s="13">
        <f>S23</f>
        <v>225</v>
      </c>
      <c r="N11" s="2"/>
      <c r="O11" s="2">
        <f>IF(D11&lt;Y10,1,0)</f>
        <v>0</v>
      </c>
      <c r="P11" s="14" t="str">
        <f t="shared" si="3"/>
        <v>C</v>
      </c>
      <c r="Q11" s="2"/>
      <c r="R11" s="14">
        <f>IF(D11&lt;G5,0,(IF((D11+E11)&gt;(E5-G5),0,1)))</f>
        <v>1</v>
      </c>
      <c r="S11" s="2">
        <f>MAX(2,S7)</f>
        <v>2</v>
      </c>
      <c r="T11" s="2">
        <f t="shared" si="4"/>
        <v>0</v>
      </c>
      <c r="U11" s="2">
        <f t="shared" si="5"/>
        <v>1</v>
      </c>
      <c r="V11" s="2"/>
      <c r="W11" s="2"/>
      <c r="X11" s="2"/>
      <c r="Y11" s="2">
        <f>D11+E11</f>
        <v>645</v>
      </c>
      <c r="Z11" s="2"/>
      <c r="AA11" s="2"/>
      <c r="AB11" s="2"/>
      <c r="AC11" s="2"/>
      <c r="AD11" s="2"/>
      <c r="AE11" s="2"/>
      <c r="AF11" s="2"/>
    </row>
    <row r="12" spans="2:32" s="1" customFormat="1" x14ac:dyDescent="0.35">
      <c r="D12" s="4"/>
      <c r="E12" s="4"/>
      <c r="F12" s="4"/>
      <c r="G12" s="4"/>
      <c r="H12" s="4"/>
      <c r="M12" s="2"/>
      <c r="N12" s="2"/>
      <c r="O12" s="2">
        <f>SUM(O10:O11)</f>
        <v>0</v>
      </c>
      <c r="P12" s="2"/>
      <c r="Q12" s="2"/>
      <c r="R12" s="14">
        <f>COUNTIF(R9:R11,"DNC")</f>
        <v>0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2" s="1" customFormat="1" ht="15" thickBot="1" x14ac:dyDescent="0.4"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2" s="1" customFormat="1" ht="15" customHeight="1" x14ac:dyDescent="0.35">
      <c r="D14" s="44" t="s">
        <v>15</v>
      </c>
      <c r="E14" s="45"/>
      <c r="F14" s="45"/>
      <c r="G14" s="41" t="str">
        <f>IF(O12&gt;0,"Yes","No")</f>
        <v>No</v>
      </c>
      <c r="H14" s="41"/>
      <c r="I14" s="41" t="s">
        <v>17</v>
      </c>
      <c r="J14" s="48"/>
      <c r="K14" s="23"/>
      <c r="M14" s="2"/>
      <c r="N14" s="60" t="s">
        <v>23</v>
      </c>
      <c r="O14" s="60"/>
      <c r="P14" s="2"/>
      <c r="Q14" s="2"/>
      <c r="R14" s="60" t="s">
        <v>24</v>
      </c>
      <c r="S14" s="60"/>
      <c r="T14" s="2"/>
      <c r="U14" s="2"/>
      <c r="V14" s="60" t="s">
        <v>25</v>
      </c>
      <c r="W14" s="60"/>
      <c r="X14" s="2"/>
      <c r="Y14" s="2"/>
      <c r="Z14" s="60" t="s">
        <v>26</v>
      </c>
      <c r="AA14" s="60"/>
      <c r="AB14" s="2"/>
      <c r="AC14" s="2"/>
      <c r="AD14" s="2"/>
      <c r="AE14" s="2"/>
      <c r="AF14" s="2"/>
    </row>
    <row r="15" spans="2:32" s="1" customFormat="1" ht="15" customHeight="1" x14ac:dyDescent="0.35">
      <c r="D15" s="24"/>
      <c r="E15" s="25"/>
      <c r="F15" s="26"/>
      <c r="J15" s="27"/>
      <c r="M15" s="2"/>
      <c r="N15" s="14" t="s">
        <v>11</v>
      </c>
      <c r="O15" s="14" t="s">
        <v>1</v>
      </c>
      <c r="P15" s="2"/>
      <c r="Q15" s="2"/>
      <c r="R15" s="14" t="s">
        <v>11</v>
      </c>
      <c r="S15" s="14" t="s">
        <v>1</v>
      </c>
      <c r="T15" s="2"/>
      <c r="U15" s="2"/>
      <c r="V15" s="14" t="s">
        <v>11</v>
      </c>
      <c r="W15" s="14" t="s">
        <v>1</v>
      </c>
      <c r="X15" s="2"/>
      <c r="Y15" s="2"/>
      <c r="Z15" s="14" t="s">
        <v>11</v>
      </c>
      <c r="AA15" s="14" t="s">
        <v>1</v>
      </c>
      <c r="AB15" s="2"/>
      <c r="AC15" s="2"/>
      <c r="AD15" s="2"/>
      <c r="AE15" s="2"/>
      <c r="AF15" s="2"/>
    </row>
    <row r="16" spans="2:32" s="1" customFormat="1" ht="15" customHeight="1" x14ac:dyDescent="0.35">
      <c r="D16" s="46" t="s">
        <v>53</v>
      </c>
      <c r="E16" s="47"/>
      <c r="F16" s="47"/>
      <c r="G16" s="42" t="str">
        <f>IF(T21&gt;0,"Yes","No")</f>
        <v>No</v>
      </c>
      <c r="H16" s="42"/>
      <c r="I16" s="42" t="s">
        <v>18</v>
      </c>
      <c r="J16" s="49"/>
      <c r="K16" s="23"/>
      <c r="M16" s="2"/>
      <c r="N16" s="14">
        <f>IF(G5&lt;=10,2,(IF(G5&lt;=20,2,1)))</f>
        <v>1</v>
      </c>
      <c r="O16" s="14">
        <f>IF(J10="N/A",MAX(E9,J9),0)</f>
        <v>25</v>
      </c>
      <c r="P16" s="2"/>
      <c r="Q16" s="2"/>
      <c r="R16" s="14">
        <f>IF($G$5&lt;=10,0,(IF($G$5&lt;=20,4,IF($G$5&lt;=40,2,2))))</f>
        <v>2</v>
      </c>
      <c r="S16" s="14">
        <f>IF(O10="N/A",MAX(I9,O9),0)</f>
        <v>0</v>
      </c>
      <c r="T16" s="2"/>
      <c r="U16" s="2"/>
      <c r="V16" s="14">
        <f>IF($G$5&lt;=10,0,(IF($G$5&lt;=20,0,IF($G$5&lt;=40,5,5))))</f>
        <v>5</v>
      </c>
      <c r="W16" s="14">
        <f>IF(S10="N/A",MAX(N9,S9),0)</f>
        <v>0</v>
      </c>
      <c r="X16" s="2"/>
      <c r="Y16" s="2"/>
      <c r="Z16" s="14">
        <f>IF($G$5&lt;=10,0,(IF($G$5&lt;=20,0,IF($G$5&lt;=40,0,10))))</f>
        <v>0</v>
      </c>
      <c r="AA16" s="14">
        <f>IF(W10="N/A",MAX(R9,W9),0)</f>
        <v>0</v>
      </c>
      <c r="AB16" s="2"/>
      <c r="AC16" s="2"/>
      <c r="AD16" s="2">
        <f>MAX(N16,R16,V16,Z16)</f>
        <v>5</v>
      </c>
      <c r="AE16" s="2"/>
      <c r="AF16" s="2"/>
    </row>
    <row r="17" spans="2:32" s="1" customFormat="1" ht="15" customHeight="1" x14ac:dyDescent="0.35">
      <c r="D17" s="28"/>
      <c r="E17" s="26"/>
      <c r="F17" s="26"/>
      <c r="J17" s="27"/>
      <c r="M17" s="2"/>
      <c r="N17" s="14">
        <f>IF(G5&lt;=10,2,(IF(G5&lt;=20,2,1)))</f>
        <v>1</v>
      </c>
      <c r="O17" s="14">
        <f>MAX(E10,J10)*N17</f>
        <v>20</v>
      </c>
      <c r="P17" s="2"/>
      <c r="Q17" s="2"/>
      <c r="R17" s="14">
        <f>IF($G$5&lt;=10,0,(IF($G$5&lt;=20,4,IF($G$5&lt;=40,2,2))))</f>
        <v>2</v>
      </c>
      <c r="S17" s="14">
        <f>MAX(I10,O10)*R17</f>
        <v>140</v>
      </c>
      <c r="T17" s="2"/>
      <c r="U17" s="2"/>
      <c r="V17" s="14">
        <f>IF($G$5&lt;=10,0,(IF($G$5&lt;=20,0,IF($G$5&lt;=40,5,5))))</f>
        <v>5</v>
      </c>
      <c r="W17" s="14">
        <f>MAX(N10,S10)*V17</f>
        <v>10</v>
      </c>
      <c r="X17" s="2"/>
      <c r="Y17" s="2"/>
      <c r="Z17" s="14">
        <f>IF($G$5&lt;=10,0,(IF($G$5&lt;=20,0,IF($G$5&lt;=40,0,10))))</f>
        <v>0</v>
      </c>
      <c r="AA17" s="14">
        <f>MAX(R10,W10)*Z17</f>
        <v>0</v>
      </c>
      <c r="AB17" s="2"/>
      <c r="AC17" s="2"/>
      <c r="AD17" s="2">
        <f t="shared" ref="AD17:AD18" si="6">MAX(N17,R17,V17,Z17)</f>
        <v>5</v>
      </c>
      <c r="AE17" s="2"/>
      <c r="AF17" s="2"/>
    </row>
    <row r="18" spans="2:32" s="1" customFormat="1" ht="15" customHeight="1" x14ac:dyDescent="0.35">
      <c r="D18" s="58" t="s">
        <v>19</v>
      </c>
      <c r="E18" s="59"/>
      <c r="F18" s="59"/>
      <c r="G18" s="42">
        <f>SUM(E9:E11)</f>
        <v>90</v>
      </c>
      <c r="H18" s="42"/>
      <c r="J18" s="27"/>
      <c r="M18" s="2"/>
      <c r="N18" s="14">
        <f>IF(G5&lt;=10,2,(IF(G5&lt;=20,2,1)))</f>
        <v>1</v>
      </c>
      <c r="O18" s="14">
        <f>MAX(E11,J11)*N18</f>
        <v>45</v>
      </c>
      <c r="P18" s="2"/>
      <c r="Q18" s="2"/>
      <c r="R18" s="14">
        <f>IF($G$5&lt;=10,0,(IF($G$5&lt;=20,4,IF($G$5&lt;=40,2,2))))</f>
        <v>2</v>
      </c>
      <c r="S18" s="14">
        <f>MAX(I11,O11)*R18</f>
        <v>910</v>
      </c>
      <c r="T18" s="2"/>
      <c r="U18" s="2"/>
      <c r="V18" s="14">
        <f>IF($G$5&lt;=10,0,(IF($G$5&lt;=20,0,IF($G$5&lt;=40,5,5))))</f>
        <v>5</v>
      </c>
      <c r="W18" s="14">
        <f>MAX(N11,S11)*V18</f>
        <v>10</v>
      </c>
      <c r="X18" s="2"/>
      <c r="Y18" s="2"/>
      <c r="Z18" s="14">
        <f>IF($G$5&lt;=10,0,(IF($G$5&lt;=20,0,IF($G$5&lt;=40,0,10))))</f>
        <v>0</v>
      </c>
      <c r="AA18" s="14">
        <f>MAX(R11,W11)*Z18</f>
        <v>0</v>
      </c>
      <c r="AB18" s="2"/>
      <c r="AC18" s="2"/>
      <c r="AD18" s="2">
        <f t="shared" si="6"/>
        <v>5</v>
      </c>
      <c r="AE18" s="2"/>
      <c r="AF18" s="2"/>
    </row>
    <row r="19" spans="2:32" s="1" customFormat="1" ht="15" customHeight="1" x14ac:dyDescent="0.35">
      <c r="D19" s="28"/>
      <c r="E19" s="26"/>
      <c r="F19" s="26"/>
      <c r="G19" s="16"/>
      <c r="J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2:32" s="1" customFormat="1" ht="15" customHeight="1" x14ac:dyDescent="0.35">
      <c r="D20" s="58" t="s">
        <v>30</v>
      </c>
      <c r="E20" s="59"/>
      <c r="F20" s="59"/>
      <c r="G20" s="42">
        <f>IF(G14="No",SUM(L9:L11),"N/A")</f>
        <v>275</v>
      </c>
      <c r="H20" s="42"/>
      <c r="J20" s="27"/>
      <c r="M20" s="2"/>
      <c r="N20" s="2"/>
      <c r="O20" s="2" t="s">
        <v>54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 s="1" customFormat="1" ht="15" customHeight="1" x14ac:dyDescent="0.35">
      <c r="D21" s="28"/>
      <c r="E21" s="26"/>
      <c r="F21" s="26"/>
      <c r="G21" s="16"/>
      <c r="J21" s="27"/>
      <c r="M21" s="2"/>
      <c r="N21" s="13">
        <f>IF(G9&lt;=2,N16,IF(G9&lt;=4,R16,IF(G9&lt;=10,V16,Z16)))</f>
        <v>1</v>
      </c>
      <c r="O21" s="2">
        <f>MAX(N21:N22)</f>
        <v>5</v>
      </c>
      <c r="P21" s="2">
        <f>IF(J9="N/A",N21,O21)</f>
        <v>1</v>
      </c>
      <c r="Q21" s="2"/>
      <c r="R21" s="2">
        <f>MAX(E9,J9)</f>
        <v>25</v>
      </c>
      <c r="S21" s="2">
        <f>R21*P21</f>
        <v>25</v>
      </c>
      <c r="T21" s="2">
        <f>SUM(J9:J11)</f>
        <v>0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s="1" customFormat="1" ht="15" customHeight="1" x14ac:dyDescent="0.35">
      <c r="D22" s="58" t="s">
        <v>55</v>
      </c>
      <c r="E22" s="59"/>
      <c r="F22" s="59"/>
      <c r="G22" s="42">
        <f>K5</f>
        <v>400</v>
      </c>
      <c r="H22" s="42"/>
      <c r="J22" s="27"/>
      <c r="M22" s="2"/>
      <c r="N22" s="13">
        <f t="shared" ref="N22:N23" si="7">IF(G10&lt;=2,N17,IF(G10&lt;=4,R17,IF(G10&lt;=10,V17,Z17)))</f>
        <v>5</v>
      </c>
      <c r="O22" s="2">
        <f>MAX(N21:N22)</f>
        <v>5</v>
      </c>
      <c r="P22" s="2">
        <f t="shared" ref="P22:P23" si="8">IF(J10="N/A",N22,O22)</f>
        <v>5</v>
      </c>
      <c r="Q22" s="2"/>
      <c r="R22" s="2">
        <f t="shared" ref="R22:R23" si="9">MAX(E10,J10)</f>
        <v>20</v>
      </c>
      <c r="S22" s="2">
        <f t="shared" ref="S22:S23" si="10">R22*P22</f>
        <v>100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s="1" customFormat="1" ht="15" customHeight="1" x14ac:dyDescent="0.35">
      <c r="D23" s="28"/>
      <c r="E23" s="26"/>
      <c r="F23" s="26"/>
      <c r="J23" s="27"/>
      <c r="M23" s="2"/>
      <c r="N23" s="13">
        <f t="shared" si="7"/>
        <v>5</v>
      </c>
      <c r="O23" s="2">
        <f>MAX(N22:N23)</f>
        <v>5</v>
      </c>
      <c r="P23" s="2">
        <f t="shared" si="8"/>
        <v>5</v>
      </c>
      <c r="Q23" s="2"/>
      <c r="R23" s="2">
        <f t="shared" si="9"/>
        <v>45</v>
      </c>
      <c r="S23" s="2">
        <f t="shared" si="10"/>
        <v>225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2:32" s="1" customFormat="1" ht="15" customHeight="1" x14ac:dyDescent="0.35">
      <c r="D24" s="46" t="s">
        <v>48</v>
      </c>
      <c r="E24" s="47"/>
      <c r="F24" s="47"/>
      <c r="G24" s="42" t="str">
        <f>IF(G14="Yes","N/A",IF(Q29=TRUE,"N/A",N33))</f>
        <v>Complies</v>
      </c>
      <c r="H24" s="42"/>
      <c r="J24" s="2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s="1" customFormat="1" ht="15" customHeight="1" x14ac:dyDescent="0.35">
      <c r="D25" s="24"/>
      <c r="E25" s="25"/>
      <c r="F25" s="26"/>
      <c r="G25" s="16"/>
      <c r="J25" s="2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 s="1" customFormat="1" ht="15" customHeight="1" x14ac:dyDescent="0.35">
      <c r="D26" s="46" t="s">
        <v>49</v>
      </c>
      <c r="E26" s="47"/>
      <c r="F26" s="47"/>
      <c r="G26" s="42" t="str">
        <f>IF(F9="KL","DNC",IF(F10="KL","DNC",IF(F11="KL","DNC","Complies")))</f>
        <v>Complies</v>
      </c>
      <c r="H26" s="42"/>
      <c r="I26" s="23"/>
      <c r="J26" s="29"/>
      <c r="M26" s="2"/>
      <c r="N26" s="2" t="s">
        <v>21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 s="1" customFormat="1" ht="15" customHeight="1" x14ac:dyDescent="0.35">
      <c r="D27" s="24"/>
      <c r="E27" s="25"/>
      <c r="F27" s="26"/>
      <c r="G27" s="16"/>
      <c r="J27" s="27"/>
      <c r="M27" s="2"/>
      <c r="N27" s="2"/>
      <c r="O27" s="2"/>
      <c r="P27" s="2"/>
      <c r="Q27" s="2" t="s">
        <v>58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 s="1" customFormat="1" ht="15" customHeight="1" x14ac:dyDescent="0.35">
      <c r="D28" s="46" t="s">
        <v>57</v>
      </c>
      <c r="E28" s="47"/>
      <c r="F28" s="47"/>
      <c r="G28" s="42" t="str">
        <f>IF(R12&gt;0,"DNC","Complies")</f>
        <v>Complies</v>
      </c>
      <c r="H28" s="42"/>
      <c r="I28" s="42" t="s">
        <v>22</v>
      </c>
      <c r="J28" s="49"/>
      <c r="M28" s="2"/>
      <c r="N28" s="2">
        <f>IF(N33="Complies",1,0)</f>
        <v>1</v>
      </c>
      <c r="O28" s="14"/>
      <c r="P28" s="14"/>
      <c r="Q28" s="14">
        <f>COUNTIF(H9:H11,"No")</f>
        <v>3</v>
      </c>
      <c r="R28" s="14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 s="1" customFormat="1" ht="15" customHeight="1" x14ac:dyDescent="0.35">
      <c r="D29" s="24"/>
      <c r="E29" s="25"/>
      <c r="F29" s="26"/>
      <c r="G29" s="16"/>
      <c r="J29" s="27"/>
      <c r="M29" s="2"/>
      <c r="N29" s="2">
        <f>IF(G26="Complies",1,0)</f>
        <v>1</v>
      </c>
      <c r="O29" s="14"/>
      <c r="P29" s="14"/>
      <c r="Q29" s="14" t="b">
        <f>IF(Q28&lt;3,TRUE,FALSE)</f>
        <v>0</v>
      </c>
      <c r="R29" s="14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 s="1" customFormat="1" ht="43.5" customHeight="1" thickBot="1" x14ac:dyDescent="0.4">
      <c r="D30" s="39" t="s">
        <v>20</v>
      </c>
      <c r="E30" s="40"/>
      <c r="F30" s="40"/>
      <c r="G30" s="43" t="str">
        <f>Q31</f>
        <v>Complies</v>
      </c>
      <c r="H30" s="43"/>
      <c r="I30" s="30"/>
      <c r="J30" s="31"/>
      <c r="M30" s="2"/>
      <c r="N30" s="2">
        <f>IF(G28="Complies",1,0)</f>
        <v>1</v>
      </c>
      <c r="O30" s="14"/>
      <c r="P30" s="14"/>
      <c r="Q30" s="14"/>
      <c r="R30" s="1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2:32" s="1" customFormat="1" ht="13.5" customHeight="1" x14ac:dyDescent="0.35">
      <c r="M31" s="2"/>
      <c r="N31" s="2">
        <f>SUM(N28:N30)</f>
        <v>3</v>
      </c>
      <c r="O31" s="13" t="str">
        <f xml:space="preserve"> IF(N31&lt;3,"Does Not Comply","Complies")</f>
        <v>Complies</v>
      </c>
      <c r="P31" s="2" t="str">
        <f>IF(G14="Yes","Overlapping, Reassess Manually",O31)</f>
        <v>Complies</v>
      </c>
      <c r="Q31" s="2" t="str">
        <f>IF(Q29=TRUE,"Excessive Height",P31)</f>
        <v>Complies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 s="1" customFormat="1" x14ac:dyDescent="0.35">
      <c r="B32" s="32"/>
      <c r="D32" s="32" t="s">
        <v>40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 s="1" customFormat="1" ht="18" customHeight="1" x14ac:dyDescent="0.35">
      <c r="B33" s="23"/>
      <c r="C33" s="23"/>
      <c r="D33" s="50" t="s">
        <v>41</v>
      </c>
      <c r="E33" s="50"/>
      <c r="F33" s="50"/>
      <c r="G33" s="50"/>
      <c r="H33" s="50"/>
      <c r="I33" s="50"/>
      <c r="J33" s="50"/>
      <c r="M33" s="2"/>
      <c r="N33" s="13" t="str">
        <f>IF(G20&gt;G22,"DNC", "Complies")</f>
        <v>Complies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2:32" s="1" customFormat="1" ht="18" customHeight="1" x14ac:dyDescent="0.35">
      <c r="B34" s="23"/>
      <c r="C34" s="23"/>
      <c r="D34" s="50" t="s">
        <v>56</v>
      </c>
      <c r="E34" s="50"/>
      <c r="F34" s="50"/>
      <c r="G34" s="50"/>
      <c r="H34" s="50"/>
      <c r="I34" s="50"/>
      <c r="J34" s="5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 s="1" customFormat="1" ht="18" customHeight="1" x14ac:dyDescent="0.35">
      <c r="B35" s="23"/>
      <c r="C35" s="23"/>
      <c r="D35" s="50" t="s">
        <v>43</v>
      </c>
      <c r="E35" s="50"/>
      <c r="F35" s="50"/>
      <c r="G35" s="50"/>
      <c r="H35" s="50"/>
      <c r="I35" s="50"/>
      <c r="J35" s="5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 s="1" customFormat="1" ht="18" customHeight="1" x14ac:dyDescent="0.35">
      <c r="B36" s="23"/>
      <c r="C36" s="23"/>
      <c r="D36" s="50" t="s">
        <v>46</v>
      </c>
      <c r="E36" s="50"/>
      <c r="F36" s="50"/>
      <c r="G36" s="50"/>
      <c r="H36" s="50"/>
      <c r="I36" s="50"/>
      <c r="J36" s="5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 s="1" customFormat="1" ht="18" customHeight="1" x14ac:dyDescent="0.35">
      <c r="B37" s="23"/>
      <c r="C37" s="23"/>
      <c r="D37" s="50" t="s">
        <v>45</v>
      </c>
      <c r="E37" s="50"/>
      <c r="F37" s="50"/>
      <c r="G37" s="50"/>
      <c r="H37" s="50"/>
      <c r="I37" s="50"/>
      <c r="J37" s="5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 s="1" customFormat="1" ht="18" customHeight="1" x14ac:dyDescent="0.35">
      <c r="D38" s="51" t="s">
        <v>42</v>
      </c>
      <c r="E38" s="51"/>
      <c r="F38" s="51"/>
      <c r="G38" s="51"/>
      <c r="H38" s="51"/>
      <c r="I38" s="51"/>
      <c r="J38" s="5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 s="1" customFormat="1" x14ac:dyDescent="0.35"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 s="1" customFormat="1" x14ac:dyDescent="0.35"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 s="1" customFormat="1" x14ac:dyDescent="0.35"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 s="1" customFormat="1" x14ac:dyDescent="0.35"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2:32" s="1" customFormat="1" x14ac:dyDescent="0.35"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 s="1" customFormat="1" x14ac:dyDescent="0.35"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32" s="1" customFormat="1" x14ac:dyDescent="0.35"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2" s="1" customFormat="1" x14ac:dyDescent="0.35"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 s="1" customFormat="1" x14ac:dyDescent="0.35"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 s="1" customFormat="1" x14ac:dyDescent="0.35"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9" s="1" customFormat="1" x14ac:dyDescent="0.35"/>
    <row r="50" spans="2:9" s="1" customFormat="1" x14ac:dyDescent="0.35">
      <c r="B50"/>
      <c r="C50"/>
      <c r="I50"/>
    </row>
    <row r="51" spans="2:9" s="1" customFormat="1" x14ac:dyDescent="0.35">
      <c r="B51"/>
      <c r="C51"/>
      <c r="I51"/>
    </row>
    <row r="52" spans="2:9" s="1" customFormat="1" x14ac:dyDescent="0.35">
      <c r="B52"/>
      <c r="C52"/>
      <c r="I52"/>
    </row>
    <row r="53" spans="2:9" s="1" customFormat="1" x14ac:dyDescent="0.35">
      <c r="B53"/>
      <c r="C53"/>
      <c r="I53"/>
    </row>
    <row r="54" spans="2:9" x14ac:dyDescent="0.35">
      <c r="D54" s="1"/>
      <c r="E54" s="1"/>
      <c r="F54" s="1"/>
      <c r="G54" s="1"/>
      <c r="H54" s="1"/>
    </row>
    <row r="55" spans="2:9" x14ac:dyDescent="0.35">
      <c r="D55" s="1"/>
      <c r="E55" s="1"/>
      <c r="F55" s="1"/>
      <c r="G55" s="1"/>
      <c r="H55" s="1"/>
    </row>
    <row r="56" spans="2:9" x14ac:dyDescent="0.35">
      <c r="D56" s="1" t="s">
        <v>2</v>
      </c>
      <c r="E56" s="1"/>
      <c r="F56" s="1"/>
      <c r="G56" s="1"/>
      <c r="H56" s="1"/>
    </row>
    <row r="57" spans="2:9" x14ac:dyDescent="0.35">
      <c r="D57" s="1" t="s">
        <v>3</v>
      </c>
      <c r="E57" s="1"/>
      <c r="F57" s="1"/>
      <c r="G57" s="1"/>
      <c r="H57" s="1"/>
    </row>
    <row r="58" spans="2:9" x14ac:dyDescent="0.35">
      <c r="D58" s="1" t="s">
        <v>4</v>
      </c>
      <c r="E58" s="1"/>
      <c r="F58" s="1"/>
      <c r="G58" s="1"/>
      <c r="H58" s="1"/>
    </row>
    <row r="59" spans="2:9" x14ac:dyDescent="0.35">
      <c r="D59" s="1" t="s">
        <v>5</v>
      </c>
      <c r="E59" s="1"/>
      <c r="F59" s="1"/>
      <c r="G59" s="1"/>
      <c r="H59" s="1"/>
    </row>
    <row r="60" spans="2:9" x14ac:dyDescent="0.35">
      <c r="D60" s="1"/>
      <c r="E60" s="1"/>
      <c r="F60" s="1"/>
      <c r="G60" s="1"/>
      <c r="H60" s="1"/>
    </row>
    <row r="61" spans="2:9" x14ac:dyDescent="0.35">
      <c r="D61" s="1"/>
      <c r="E61" s="1"/>
      <c r="F61" s="1"/>
      <c r="G61" s="1"/>
      <c r="H61" s="1"/>
    </row>
    <row r="62" spans="2:9" x14ac:dyDescent="0.35">
      <c r="D62" s="1"/>
      <c r="E62" s="1"/>
      <c r="F62" s="1"/>
      <c r="G62" s="1"/>
      <c r="H62" s="1"/>
    </row>
    <row r="63" spans="2:9" x14ac:dyDescent="0.35">
      <c r="D63" s="1"/>
      <c r="E63" s="1"/>
      <c r="F63" s="1"/>
      <c r="G63" s="1"/>
      <c r="H63" s="1"/>
    </row>
  </sheetData>
  <sheetProtection algorithmName="SHA-512" hashValue="f0Dohn/UGoQFX7b2UfFyKZdq1jzG9cgJWOzat3zp0I/FOt312xmpnyeCXxp/lSPmF+a9kk5yopJKp3J47yBbPg==" saltValue="PDRgYLUNVKlHMeMABBH5rw==" spinCount="100000" sheet="1" objects="1" scenarios="1" selectLockedCells="1"/>
  <mergeCells count="45">
    <mergeCell ref="Z14:AA14"/>
    <mergeCell ref="D3:I3"/>
    <mergeCell ref="R14:S14"/>
    <mergeCell ref="V14:W14"/>
    <mergeCell ref="I4:J4"/>
    <mergeCell ref="I5:J5"/>
    <mergeCell ref="K4:L4"/>
    <mergeCell ref="K5:L5"/>
    <mergeCell ref="I7:J7"/>
    <mergeCell ref="D7:G7"/>
    <mergeCell ref="N14:O14"/>
    <mergeCell ref="D38:J38"/>
    <mergeCell ref="H7:H8"/>
    <mergeCell ref="G4:H4"/>
    <mergeCell ref="G5:H5"/>
    <mergeCell ref="D4:D5"/>
    <mergeCell ref="E4:F4"/>
    <mergeCell ref="E5:F5"/>
    <mergeCell ref="D18:F18"/>
    <mergeCell ref="D20:F20"/>
    <mergeCell ref="D22:F22"/>
    <mergeCell ref="D24:F24"/>
    <mergeCell ref="D26:F26"/>
    <mergeCell ref="D28:F28"/>
    <mergeCell ref="I28:J28"/>
    <mergeCell ref="D33:J33"/>
    <mergeCell ref="D34:J34"/>
    <mergeCell ref="D35:J35"/>
    <mergeCell ref="D36:J36"/>
    <mergeCell ref="D37:J37"/>
    <mergeCell ref="D2:K2"/>
    <mergeCell ref="D14:F14"/>
    <mergeCell ref="D16:F16"/>
    <mergeCell ref="I14:J14"/>
    <mergeCell ref="I16:J16"/>
    <mergeCell ref="D30:F30"/>
    <mergeCell ref="G14:H14"/>
    <mergeCell ref="G16:H16"/>
    <mergeCell ref="G18:H18"/>
    <mergeCell ref="G20:H20"/>
    <mergeCell ref="G22:H22"/>
    <mergeCell ref="G24:H24"/>
    <mergeCell ref="G26:H26"/>
    <mergeCell ref="G28:H28"/>
    <mergeCell ref="G30:H30"/>
  </mergeCells>
  <phoneticPr fontId="2" type="noConversion"/>
  <conditionalFormatting sqref="D9:D11">
    <cfRule type="expression" dxfId="7" priority="15">
      <formula>Y9 &gt;$E$5</formula>
    </cfRule>
  </conditionalFormatting>
  <conditionalFormatting sqref="G9">
    <cfRule type="expression" dxfId="6" priority="25">
      <formula>$G$9&gt;$G$5</formula>
    </cfRule>
  </conditionalFormatting>
  <conditionalFormatting sqref="G9:G11">
    <cfRule type="expression" dxfId="5" priority="24">
      <formula>G9 &gt;$G$5</formula>
    </cfRule>
  </conditionalFormatting>
  <conditionalFormatting sqref="G10">
    <cfRule type="expression" dxfId="4" priority="26">
      <formula>$G$10&gt;$G$5</formula>
    </cfRule>
  </conditionalFormatting>
  <conditionalFormatting sqref="G11">
    <cfRule type="expression" dxfId="3" priority="27">
      <formula>$G$11&gt;$G$5</formula>
    </cfRule>
  </conditionalFormatting>
  <conditionalFormatting sqref="G14">
    <cfRule type="cellIs" dxfId="2" priority="2" operator="equal">
      <formula>"Yes"</formula>
    </cfRule>
  </conditionalFormatting>
  <conditionalFormatting sqref="G24">
    <cfRule type="cellIs" dxfId="1" priority="1" operator="equal">
      <formula>"N/A"</formula>
    </cfRule>
  </conditionalFormatting>
  <conditionalFormatting sqref="I9:I11">
    <cfRule type="cellIs" dxfId="0" priority="3" operator="lessThan">
      <formula>0</formula>
    </cfRule>
  </conditionalFormatting>
  <dataValidations count="4">
    <dataValidation type="whole" allowBlank="1" showInputMessage="1" showErrorMessage="1" sqref="E5" xr:uid="{406E6C71-F137-472E-8621-640A45145302}">
      <formula1>100</formula1>
      <formula2>1000</formula2>
    </dataValidation>
    <dataValidation type="whole" allowBlank="1" showInputMessage="1" showErrorMessage="1" sqref="G5" xr:uid="{A01545E0-8566-495A-BC7A-C552FE47EAAA}">
      <formula1>6</formula1>
      <formula2>50</formula2>
    </dataValidation>
    <dataValidation type="list" allowBlank="1" showInputMessage="1" showErrorMessage="1" sqref="F9:F11" xr:uid="{00000000-0002-0000-0000-000000000000}">
      <formula1>$D$56:$D$60</formula1>
    </dataValidation>
    <dataValidation type="decimal" allowBlank="1" showInputMessage="1" showErrorMessage="1" sqref="G9:G11" xr:uid="{8831EBB7-F976-47B1-A5CF-DE92BA73816E}">
      <formula1>0.5</formula1>
      <formula2>20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037A-F4B4-4CC9-9126-B44E3C0F7DBE}">
  <dimension ref="A1"/>
  <sheetViews>
    <sheetView workbookViewId="0">
      <selection activeCell="R33" sqref="R33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Table 6.2.1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G G</cp:lastModifiedBy>
  <dcterms:created xsi:type="dcterms:W3CDTF">2012-07-25T04:14:16Z</dcterms:created>
  <dcterms:modified xsi:type="dcterms:W3CDTF">2023-09-01T00:22:14Z</dcterms:modified>
</cp:coreProperties>
</file>